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tor caixeta\Desktop\"/>
    </mc:Choice>
  </mc:AlternateContent>
  <xr:revisionPtr revIDLastSave="0" documentId="8_{C1CC6BE1-7D8D-4BE3-AA75-482F41431165}" xr6:coauthVersionLast="47" xr6:coauthVersionMax="47" xr10:uidLastSave="{00000000-0000-0000-0000-000000000000}"/>
  <bookViews>
    <workbookView xWindow="-120" yWindow="-120" windowWidth="29040" windowHeight="15840" xr2:uid="{2776AC39-67C9-4432-80BE-DD242F3A9762}"/>
  </bookViews>
  <sheets>
    <sheet name="Arquivad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107" i="1" l="1"/>
  <c r="H87" i="1"/>
  <c r="H12" i="1"/>
  <c r="H18" i="1" s="1"/>
  <c r="H44" i="1" s="1"/>
  <c r="H47" i="1" s="1"/>
  <c r="H103" i="1" l="1"/>
  <c r="H53" i="1"/>
  <c r="H70" i="1"/>
  <c r="H26" i="1"/>
  <c r="H25" i="1"/>
  <c r="H28" i="1" s="1"/>
  <c r="H51" i="1" s="1"/>
  <c r="H27" i="1"/>
  <c r="H39" i="1" l="1"/>
  <c r="H32" i="1"/>
  <c r="H35" i="1"/>
  <c r="H38" i="1"/>
  <c r="H36" i="1"/>
  <c r="H34" i="1"/>
  <c r="H33" i="1"/>
  <c r="H37" i="1"/>
  <c r="H40" i="1" l="1"/>
  <c r="H52" i="1" s="1"/>
  <c r="H54" i="1" s="1"/>
  <c r="H63" i="1"/>
  <c r="H60" i="1"/>
  <c r="H76" i="1"/>
  <c r="H77" i="1" s="1"/>
  <c r="H59" i="1" l="1"/>
  <c r="H61" i="1" s="1"/>
  <c r="H62" i="1"/>
  <c r="H64" i="1" s="1"/>
  <c r="H104" i="1"/>
  <c r="H78" i="1"/>
  <c r="H65" i="1" l="1"/>
  <c r="H106" i="1"/>
  <c r="H105" i="1" l="1"/>
  <c r="H92" i="1"/>
  <c r="H93" i="1" s="1"/>
  <c r="H94" i="1" l="1"/>
  <c r="H98" i="1" s="1"/>
  <c r="H108" i="1" s="1"/>
  <c r="H109" i="1" s="1"/>
</calcChain>
</file>

<file path=xl/sharedStrings.xml><?xml version="1.0" encoding="utf-8"?>
<sst xmlns="http://schemas.openxmlformats.org/spreadsheetml/2006/main" count="174" uniqueCount="91">
  <si>
    <t>MÃO DE OBRA</t>
  </si>
  <si>
    <t>Dados complementares para composição dos custos referentes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</si>
  <si>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</si>
  <si>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</si>
  <si>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</si>
  <si>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Data-base</t>
  </si>
  <si>
    <t>1º de março</t>
  </si>
  <si>
    <t>MÓDULO 1 - COMPOSIÇÃO DA REMUNERAÇÃO</t>
  </si>
  <si>
    <t>Composição da remuneração</t>
  </si>
  <si>
    <t>Valor (R$)</t>
  </si>
  <si>
    <t>A</t>
  </si>
  <si>
    <t>Salário Base</t>
  </si>
  <si>
    <t>B</t>
  </si>
  <si>
    <t>Adicional de periculosidade</t>
  </si>
  <si>
    <t>*</t>
  </si>
  <si>
    <t>C</t>
  </si>
  <si>
    <t>Adicional de insalubridade</t>
  </si>
  <si>
    <t>D</t>
  </si>
  <si>
    <t>Adicional noturno</t>
  </si>
  <si>
    <t>E</t>
  </si>
  <si>
    <t>F</t>
  </si>
  <si>
    <t>Outros (especificar)</t>
  </si>
  <si>
    <t>TOTAL</t>
  </si>
  <si>
    <t>MÓDULO 2 - ENCARGOS E BENEFÍCIOS MENSAIS E DIÁRIOS</t>
  </si>
  <si>
    <t>Submódulo 2.1 - 13º Salário, Férias e Adicional de Férias</t>
  </si>
  <si>
    <t>2.1</t>
  </si>
  <si>
    <t>13º Salário, Férias e Adicional de Férias</t>
  </si>
  <si>
    <t>13º Salário</t>
  </si>
  <si>
    <t>Férias e Adicional de Férias</t>
  </si>
  <si>
    <t>Submódulo 2.2 - Encargos previdenciários, FGTS e Outras Contribuições</t>
  </si>
  <si>
    <t>2.2</t>
  </si>
  <si>
    <t>Encargos previdenciários e FGTS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</si>
  <si>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</si>
  <si>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</si>
  <si>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</si>
  <si>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</si>
  <si>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</si>
  <si>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</si>
  <si>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</si>
  <si>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</si>
  <si>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</si>
  <si>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</si>
  <si>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</si>
  <si>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>Submódulo 2.3 - Benefícios Mensais e Diários</t>
  </si>
  <si>
    <t>2.3</t>
  </si>
  <si>
    <t>Benefícios mensais e diários</t>
  </si>
  <si>
    <t>Transporte</t>
  </si>
  <si>
    <t>QUADRO-RESUMO DO MÓDULO 2 - ENCARGOS E BENEFÍCIOS MENSAIS E DIÁRIOS</t>
  </si>
  <si>
    <t>Encargos e Benefícios Mensais e Diários</t>
  </si>
  <si>
    <t>MÓDULO 3 - Previsão para rescisão</t>
  </si>
  <si>
    <t>Provisão para rescisão</t>
  </si>
  <si>
    <t>Aviso prévio indenizado</t>
  </si>
  <si>
    <t>Multa do FGTS e contribuição social sobre aviso prévio indenizado</t>
  </si>
  <si>
    <t>Aviso prévio trabalhado</t>
  </si>
  <si>
    <t>Multa do FGTS e contribuição social sobre aviso prévio trabalhado</t>
  </si>
  <si>
    <t>MÓDULO 4 - Custo de Reposição do Profissional Ausente</t>
  </si>
  <si>
    <t>Custo de Reposição do Profissional Ausente</t>
  </si>
  <si>
    <t>Férias</t>
  </si>
  <si>
    <t>Ausências legais</t>
  </si>
  <si>
    <t>Licença paternidade</t>
  </si>
  <si>
    <t>Ausência por acidente de trabalho</t>
  </si>
  <si>
    <t>Afastamento maternidade</t>
  </si>
  <si>
    <t>Incidência Submódulo 4.1 sobre custo de reposição</t>
  </si>
  <si>
    <t>MÓDULO 5 - INSUMOS DE MATERIAIS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</si>
  <si>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</si>
  <si>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</si>
  <si>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</si>
  <si>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</si>
  <si>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</si>
  <si>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</si>
  <si>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</si>
  <si>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</si>
  <si>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</si>
  <si>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</si>
  <si>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</si>
  <si>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</si>
  <si>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QUADRO-RESUMO DO CUSTO POR EMPREGADO</t>
  </si>
  <si>
    <t>Mão de obra vinculada à execução contratual</t>
  </si>
  <si>
    <t>Módulo 1 - Composição da Remuneração</t>
  </si>
  <si>
    <t>Módulo 2 - Encargos e Benefícios Mensais e Diários</t>
  </si>
  <si>
    <t>Módulo 3 - Previsão para Rescisão</t>
  </si>
  <si>
    <t>Módulo 4 - Custo de Reposição do Profissional Ausente</t>
  </si>
  <si>
    <t>Módulo 5 - Insumo de Materiais</t>
  </si>
  <si>
    <t>Módulo 6 - Custos indiretos, tributos e lucro</t>
  </si>
  <si>
    <t>TOTAL POR EMPREGADO</t>
  </si>
  <si>
    <t>Adicional de Hora Noturna Reduzida</t>
  </si>
  <si>
    <t>Auxílio refeição/alimentação</t>
  </si>
  <si>
    <t>Arquivador</t>
  </si>
  <si>
    <t>Adicional de Férias</t>
  </si>
  <si>
    <t>Custo do Aviso Prévio Indenizado</t>
  </si>
  <si>
    <t>Custo do Aviso Prévio Trabalhado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</si>
</sst>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43" fontId="4" fillId="0" borderId="0" xfId="1" applyFont="1"/>
    <xf numFmtId="0" fontId="4" fillId="0" borderId="1" xfId="0" applyFont="1" applyBorder="1" applyAlignment="1">
      <alignment vertical="top"/>
    </xf>
    <xf numFmtId="10" fontId="4" fillId="0" borderId="0" xfId="3" applyNumberFormat="1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4" fontId="4" fillId="0" borderId="1" xfId="2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0" fontId="2" fillId="0" borderId="3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44" fontId="3" fillId="0" borderId="3" xfId="2" applyFont="1" applyBorder="1" applyAlignment="1">
      <alignment horizontal="center"/>
    </xf>
    <xf numFmtId="44" fontId="3" fillId="0" borderId="4" xfId="2" applyFont="1" applyBorder="1" applyAlignment="1">
      <alignment horizontal="center"/>
    </xf>
    <xf numFmtId="44" fontId="3" fillId="0" borderId="5" xfId="2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4" fontId="2" fillId="2" borderId="3" xfId="2" applyFont="1" applyFill="1" applyBorder="1" applyAlignment="1"/>
    <xf numFmtId="44" fontId="2" fillId="2" borderId="4" xfId="2" applyFont="1" applyFill="1" applyBorder="1" applyAlignment="1"/>
    <xf numFmtId="44" fontId="2" fillId="2" borderId="5" xfId="2" applyFont="1" applyFill="1" applyBorder="1" applyAlignment="1"/>
    <xf numFmtId="10" fontId="6" fillId="0" borderId="3" xfId="0" applyNumberFormat="1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44" fontId="6" fillId="2" borderId="1" xfId="2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3" fillId="0" borderId="1" xfId="2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E6BF-6DA9-4C0C-B761-3E7014A738E7}">
  <sheetPr>
    <pageSetUpPr fitToPage="1"/>
  </sheetPr>
  <dimension ref="A1:K156"/>
  <sheetViews>
    <sheetView showGridLines="0" tabSelected="1" zoomScaleNormal="100" workbookViewId="0">
      <selection sqref="A1:J1"/>
    </sheetView>
  </sheetViews>
  <sheetFormatPr defaultColWidth="9" defaultRowHeight="15" zeroHeight="1" x14ac:dyDescent="0.3"/>
  <cols>
    <col min="1" max="16361" width="9" style="1" customWidth="1"/>
    <col min="16362" max="16384" width="9" style="1"/>
  </cols>
  <sheetData>
    <row r="1" spans="1:10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/>
    <row r="3" spans="1:10" x14ac:dyDescent="0.3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3">
      <c r="A4" s="2">
        <v>1</v>
      </c>
      <c r="B4" s="14" t="s">
        <v>2</v>
      </c>
      <c r="C4" s="14"/>
      <c r="D4" s="14"/>
      <c r="E4" s="14"/>
      <c r="F4" s="14"/>
      <c r="G4" s="14"/>
      <c r="H4" s="15" t="s">
        <v>87</v>
      </c>
      <c r="I4" s="15"/>
      <c r="J4" s="15"/>
    </row>
    <row r="5" spans="1:10" x14ac:dyDescent="0.3">
      <c r="A5" s="2">
        <v>2</v>
      </c>
      <c r="B5" s="14" t="s">
        <v>3</v>
      </c>
      <c r="C5" s="14"/>
      <c r="D5" s="14"/>
      <c r="E5" s="14"/>
      <c r="F5" s="14"/>
      <c r="G5" s="14"/>
      <c r="H5" s="15">
        <v>1504.71</v>
      </c>
      <c r="I5" s="15"/>
      <c r="J5" s="15"/>
    </row>
    <row r="6" spans="1:10" x14ac:dyDescent="0.3">
      <c r="A6" s="2">
        <v>3</v>
      </c>
      <c r="B6" s="14" t="s">
        <v>4</v>
      </c>
      <c r="C6" s="14"/>
      <c r="D6" s="14"/>
      <c r="E6" s="14"/>
      <c r="F6" s="14"/>
      <c r="G6" s="14"/>
      <c r="H6" s="15"/>
      <c r="I6" s="15"/>
      <c r="J6" s="15"/>
    </row>
    <row r="7" spans="1:10" x14ac:dyDescent="0.3">
      <c r="A7" s="2">
        <v>4</v>
      </c>
      <c r="B7" s="14" t="s">
        <v>5</v>
      </c>
      <c r="C7" s="14"/>
      <c r="D7" s="14"/>
      <c r="E7" s="14"/>
      <c r="F7" s="14"/>
      <c r="G7" s="14"/>
      <c r="H7" s="15" t="s">
        <v>6</v>
      </c>
      <c r="I7" s="15"/>
      <c r="J7" s="15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/>
    <row r="10" spans="1:10" x14ac:dyDescent="0.3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3">
      <c r="A11" s="4">
        <v>1</v>
      </c>
      <c r="B11" s="13" t="s">
        <v>8</v>
      </c>
      <c r="C11" s="13"/>
      <c r="D11" s="13"/>
      <c r="E11" s="13"/>
      <c r="F11" s="13"/>
      <c r="G11" s="13"/>
      <c r="H11" s="13" t="s">
        <v>9</v>
      </c>
      <c r="I11" s="13"/>
      <c r="J11" s="13"/>
    </row>
    <row r="12" spans="1:10" x14ac:dyDescent="0.3">
      <c r="A12" s="2" t="s">
        <v>10</v>
      </c>
      <c r="B12" s="14" t="s">
        <v>11</v>
      </c>
      <c r="C12" s="14"/>
      <c r="D12" s="14"/>
      <c r="E12" s="14"/>
      <c r="F12" s="14"/>
      <c r="G12" s="14"/>
      <c r="H12" s="15">
        <f>H5</f>
        <v>1504.71</v>
      </c>
      <c r="I12" s="15"/>
      <c r="J12" s="15"/>
    </row>
    <row r="13" spans="1:10" x14ac:dyDescent="0.3">
      <c r="A13" s="2" t="s">
        <v>12</v>
      </c>
      <c r="B13" s="14" t="s">
        <v>13</v>
      </c>
      <c r="C13" s="14"/>
      <c r="D13" s="14"/>
      <c r="E13" s="14"/>
      <c r="F13" s="14"/>
      <c r="G13" s="14"/>
      <c r="H13" s="15" t="s">
        <v>14</v>
      </c>
      <c r="I13" s="15"/>
      <c r="J13" s="15"/>
    </row>
    <row r="14" spans="1:10" x14ac:dyDescent="0.3">
      <c r="A14" s="2" t="s">
        <v>15</v>
      </c>
      <c r="B14" s="14" t="s">
        <v>16</v>
      </c>
      <c r="C14" s="14"/>
      <c r="D14" s="14"/>
      <c r="E14" s="14"/>
      <c r="F14" s="14"/>
      <c r="G14" s="14"/>
      <c r="H14" s="15" t="s">
        <v>14</v>
      </c>
      <c r="I14" s="15"/>
      <c r="J14" s="15"/>
    </row>
    <row r="15" spans="1:10" x14ac:dyDescent="0.3">
      <c r="A15" s="2" t="s">
        <v>17</v>
      </c>
      <c r="B15" s="14" t="s">
        <v>18</v>
      </c>
      <c r="C15" s="14"/>
      <c r="D15" s="14"/>
      <c r="E15" s="14"/>
      <c r="F15" s="14"/>
      <c r="G15" s="14"/>
      <c r="H15" s="15" t="s">
        <v>14</v>
      </c>
      <c r="I15" s="15"/>
      <c r="J15" s="15"/>
    </row>
    <row r="16" spans="1:10" x14ac:dyDescent="0.3">
      <c r="A16" s="2" t="s">
        <v>19</v>
      </c>
      <c r="B16" s="14" t="s">
        <v>85</v>
      </c>
      <c r="C16" s="14"/>
      <c r="D16" s="14"/>
      <c r="E16" s="14"/>
      <c r="F16" s="14"/>
      <c r="G16" s="14"/>
      <c r="H16" s="15" t="s">
        <v>14</v>
      </c>
      <c r="I16" s="15"/>
      <c r="J16" s="15"/>
    </row>
    <row r="17" spans="1:10" x14ac:dyDescent="0.3">
      <c r="A17" s="2" t="s">
        <v>20</v>
      </c>
      <c r="B17" s="14" t="s">
        <v>21</v>
      </c>
      <c r="C17" s="14"/>
      <c r="D17" s="14"/>
      <c r="E17" s="14"/>
      <c r="F17" s="14"/>
      <c r="G17" s="14"/>
      <c r="H17" s="15" t="s">
        <v>14</v>
      </c>
      <c r="I17" s="15"/>
      <c r="J17" s="15"/>
    </row>
    <row r="18" spans="1:10" x14ac:dyDescent="0.3">
      <c r="A18" s="16" t="s">
        <v>22</v>
      </c>
      <c r="B18" s="17"/>
      <c r="C18" s="17"/>
      <c r="D18" s="17"/>
      <c r="E18" s="17"/>
      <c r="F18" s="17"/>
      <c r="G18" s="18"/>
      <c r="H18" s="19">
        <f>SUM(H12:J17)</f>
        <v>1504.71</v>
      </c>
      <c r="I18" s="19"/>
      <c r="J18" s="19"/>
    </row>
    <row r="19" spans="1:10" x14ac:dyDescent="0.3"/>
    <row r="20" spans="1:10" x14ac:dyDescent="0.3"/>
    <row r="21" spans="1:10" x14ac:dyDescent="0.3">
      <c r="A21" s="12" t="s">
        <v>23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3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3">
      <c r="A23" s="12" t="s">
        <v>24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3">
      <c r="A24" s="4" t="s">
        <v>25</v>
      </c>
      <c r="B24" s="20" t="s">
        <v>26</v>
      </c>
      <c r="C24" s="21"/>
      <c r="D24" s="21"/>
      <c r="E24" s="21"/>
      <c r="F24" s="21"/>
      <c r="G24" s="22"/>
      <c r="H24" s="13" t="s">
        <v>9</v>
      </c>
      <c r="I24" s="13"/>
      <c r="J24" s="13"/>
    </row>
    <row r="25" spans="1:10" x14ac:dyDescent="0.3">
      <c r="A25" s="6" t="s">
        <v>10</v>
      </c>
      <c r="B25" s="31" t="s">
        <v>27</v>
      </c>
      <c r="C25" s="32"/>
      <c r="D25" s="32"/>
      <c r="E25" s="32"/>
      <c r="F25" s="32"/>
      <c r="G25" s="33"/>
      <c r="H25" s="15">
        <f>ROUND(H18/12,2)</f>
        <v>125.39</v>
      </c>
      <c r="I25" s="15"/>
      <c r="J25" s="15"/>
    </row>
    <row r="26" spans="1:10" x14ac:dyDescent="0.3">
      <c r="A26" s="6" t="s">
        <v>12</v>
      </c>
      <c r="B26" s="31" t="s">
        <v>28</v>
      </c>
      <c r="C26" s="32"/>
      <c r="D26" s="32"/>
      <c r="E26" s="32"/>
      <c r="F26" s="32"/>
      <c r="G26" s="33"/>
      <c r="H26" s="15">
        <f>ROUND(H18/12,2)</f>
        <v>125.39</v>
      </c>
      <c r="I26" s="15"/>
      <c r="J26" s="15"/>
    </row>
    <row r="27" spans="1:10" x14ac:dyDescent="0.3">
      <c r="A27" s="6" t="s">
        <v>15</v>
      </c>
      <c r="B27" s="31" t="s">
        <v>88</v>
      </c>
      <c r="C27" s="32"/>
      <c r="D27" s="32"/>
      <c r="E27" s="32"/>
      <c r="F27" s="32"/>
      <c r="G27" s="33"/>
      <c r="H27" s="15">
        <f>ROUND(H18/12/3,2)</f>
        <v>41.8</v>
      </c>
      <c r="I27" s="15"/>
      <c r="J27" s="15"/>
    </row>
    <row r="28" spans="1:10" x14ac:dyDescent="0.3">
      <c r="A28" s="16" t="s">
        <v>22</v>
      </c>
      <c r="B28" s="17"/>
      <c r="C28" s="17"/>
      <c r="D28" s="17"/>
      <c r="E28" s="17"/>
      <c r="F28" s="17"/>
      <c r="G28" s="18"/>
      <c r="H28" s="34">
        <f>SUM(H25:J27)</f>
        <v>292.58</v>
      </c>
      <c r="I28" s="35"/>
      <c r="J28" s="36"/>
    </row>
    <row r="29" spans="1:10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12" t="s">
        <v>29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3">
      <c r="A31" s="4" t="s">
        <v>30</v>
      </c>
      <c r="B31" s="20" t="s">
        <v>31</v>
      </c>
      <c r="C31" s="21"/>
      <c r="D31" s="21"/>
      <c r="E31" s="22"/>
      <c r="F31" s="20" t="s">
        <v>32</v>
      </c>
      <c r="G31" s="22"/>
      <c r="H31" s="20" t="s">
        <v>9</v>
      </c>
      <c r="I31" s="21"/>
      <c r="J31" s="22"/>
    </row>
    <row r="32" spans="1:10" x14ac:dyDescent="0.3">
      <c r="A32" s="2" t="s">
        <v>10</v>
      </c>
      <c r="B32" s="23" t="s">
        <v>33</v>
      </c>
      <c r="C32" s="24"/>
      <c r="D32" s="24"/>
      <c r="E32" s="25"/>
      <c r="F32" s="26">
        <v>0.2</v>
      </c>
      <c r="G32" s="27"/>
      <c r="H32" s="28">
        <f t="shared" ref="H32:H39" si="0">($H$18+$H$28)*F32</f>
        <v>359.45800000000003</v>
      </c>
      <c r="I32" s="29"/>
      <c r="J32" s="30"/>
    </row>
    <row r="33" spans="1:10" x14ac:dyDescent="0.3">
      <c r="A33" s="2" t="s">
        <v>12</v>
      </c>
      <c r="B33" s="23" t="s">
        <v>34</v>
      </c>
      <c r="C33" s="24"/>
      <c r="D33" s="24"/>
      <c r="E33" s="25"/>
      <c r="F33" s="26">
        <v>2.5000000000000001E-2</v>
      </c>
      <c r="G33" s="27"/>
      <c r="H33" s="28">
        <f t="shared" si="0"/>
        <v>44.932250000000003</v>
      </c>
      <c r="I33" s="29"/>
      <c r="J33" s="30"/>
    </row>
    <row r="34" spans="1:10" x14ac:dyDescent="0.3">
      <c r="A34" s="2" t="s">
        <v>15</v>
      </c>
      <c r="B34" s="23" t="s">
        <v>35</v>
      </c>
      <c r="C34" s="24"/>
      <c r="D34" s="24"/>
      <c r="E34" s="25"/>
      <c r="F34" s="37">
        <v>0.03</v>
      </c>
      <c r="G34" s="38"/>
      <c r="H34" s="28">
        <f t="shared" si="0"/>
        <v>53.918699999999994</v>
      </c>
      <c r="I34" s="29"/>
      <c r="J34" s="30"/>
    </row>
    <row r="35" spans="1:10" x14ac:dyDescent="0.3">
      <c r="A35" s="2" t="s">
        <v>17</v>
      </c>
      <c r="B35" s="23" t="s">
        <v>36</v>
      </c>
      <c r="C35" s="24"/>
      <c r="D35" s="24"/>
      <c r="E35" s="25"/>
      <c r="F35" s="26">
        <v>1.4999999999999999E-2</v>
      </c>
      <c r="G35" s="27"/>
      <c r="H35" s="28">
        <f t="shared" si="0"/>
        <v>26.959349999999997</v>
      </c>
      <c r="I35" s="29"/>
      <c r="J35" s="30"/>
    </row>
    <row r="36" spans="1:10" x14ac:dyDescent="0.3">
      <c r="A36" s="2" t="s">
        <v>19</v>
      </c>
      <c r="B36" s="23" t="s">
        <v>37</v>
      </c>
      <c r="C36" s="24"/>
      <c r="D36" s="24"/>
      <c r="E36" s="25"/>
      <c r="F36" s="26">
        <v>0.01</v>
      </c>
      <c r="G36" s="27"/>
      <c r="H36" s="28">
        <f t="shared" si="0"/>
        <v>17.972899999999999</v>
      </c>
      <c r="I36" s="29"/>
      <c r="J36" s="30"/>
    </row>
    <row r="37" spans="1:10" x14ac:dyDescent="0.3">
      <c r="A37" s="2" t="s">
        <v>20</v>
      </c>
      <c r="B37" s="23" t="s">
        <v>38</v>
      </c>
      <c r="C37" s="24"/>
      <c r="D37" s="24"/>
      <c r="E37" s="25"/>
      <c r="F37" s="26">
        <v>6.0000000000000001E-3</v>
      </c>
      <c r="G37" s="27"/>
      <c r="H37" s="28">
        <f t="shared" si="0"/>
        <v>10.78374</v>
      </c>
      <c r="I37" s="29"/>
      <c r="J37" s="30"/>
    </row>
    <row r="38" spans="1:10" x14ac:dyDescent="0.3">
      <c r="A38" s="2" t="s">
        <v>39</v>
      </c>
      <c r="B38" s="23" t="s">
        <v>40</v>
      </c>
      <c r="C38" s="24"/>
      <c r="D38" s="24"/>
      <c r="E38" s="25"/>
      <c r="F38" s="26">
        <v>2E-3</v>
      </c>
      <c r="G38" s="27"/>
      <c r="H38" s="28">
        <f t="shared" si="0"/>
        <v>3.5945800000000001</v>
      </c>
      <c r="I38" s="29"/>
      <c r="J38" s="30"/>
    </row>
    <row r="39" spans="1:10" x14ac:dyDescent="0.3">
      <c r="A39" s="2" t="s">
        <v>41</v>
      </c>
      <c r="B39" s="23" t="s">
        <v>42</v>
      </c>
      <c r="C39" s="24"/>
      <c r="D39" s="24"/>
      <c r="E39" s="25"/>
      <c r="F39" s="26">
        <v>0.08</v>
      </c>
      <c r="G39" s="27"/>
      <c r="H39" s="28">
        <f t="shared" si="0"/>
        <v>143.78319999999999</v>
      </c>
      <c r="I39" s="29"/>
      <c r="J39" s="30"/>
    </row>
    <row r="40" spans="1:10" x14ac:dyDescent="0.3">
      <c r="A40" s="16" t="s">
        <v>22</v>
      </c>
      <c r="B40" s="17"/>
      <c r="C40" s="17"/>
      <c r="D40" s="17"/>
      <c r="E40" s="17"/>
      <c r="F40" s="17"/>
      <c r="G40" s="18"/>
      <c r="H40" s="39">
        <f>SUM(H32:J39)</f>
        <v>661.40271999999993</v>
      </c>
      <c r="I40" s="39"/>
      <c r="J40" s="39"/>
    </row>
    <row r="41" spans="1:10" ht="1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customHeight="1" x14ac:dyDescent="0.3">
      <c r="A42" s="12" t="s">
        <v>43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3">
      <c r="A43" s="4" t="s">
        <v>44</v>
      </c>
      <c r="B43" s="13" t="s">
        <v>45</v>
      </c>
      <c r="C43" s="13"/>
      <c r="D43" s="13"/>
      <c r="E43" s="13"/>
      <c r="F43" s="13"/>
      <c r="G43" s="13"/>
      <c r="H43" s="13" t="s">
        <v>9</v>
      </c>
      <c r="I43" s="13"/>
      <c r="J43" s="13"/>
    </row>
    <row r="44" spans="1:10" x14ac:dyDescent="0.3">
      <c r="A44" s="2" t="s">
        <v>10</v>
      </c>
      <c r="B44" s="14" t="s">
        <v>46</v>
      </c>
      <c r="C44" s="14"/>
      <c r="D44" s="14"/>
      <c r="E44" s="14"/>
      <c r="F44" s="14"/>
      <c r="G44" s="14"/>
      <c r="H44" s="41">
        <f>(22*8.6)-(H18*6%)</f>
        <v>98.917399999999986</v>
      </c>
      <c r="I44" s="41"/>
      <c r="J44" s="41"/>
    </row>
    <row r="45" spans="1:10" x14ac:dyDescent="0.3">
      <c r="A45" s="2" t="s">
        <v>12</v>
      </c>
      <c r="B45" s="14" t="s">
        <v>86</v>
      </c>
      <c r="C45" s="14"/>
      <c r="D45" s="14"/>
      <c r="E45" s="14"/>
      <c r="F45" s="14"/>
      <c r="G45" s="14"/>
      <c r="H45" s="28">
        <f>(22*17)-(6.5%*(22*17))</f>
        <v>349.69</v>
      </c>
      <c r="I45" s="29"/>
      <c r="J45" s="30"/>
    </row>
    <row r="46" spans="1:10" x14ac:dyDescent="0.3">
      <c r="A46" s="2" t="s">
        <v>15</v>
      </c>
      <c r="B46" s="14" t="s">
        <v>21</v>
      </c>
      <c r="C46" s="14"/>
      <c r="D46" s="14"/>
      <c r="E46" s="14"/>
      <c r="F46" s="14"/>
      <c r="G46" s="14"/>
      <c r="H46" s="15">
        <v>0</v>
      </c>
      <c r="I46" s="15"/>
      <c r="J46" s="15"/>
    </row>
    <row r="47" spans="1:10" x14ac:dyDescent="0.3">
      <c r="A47" s="16" t="s">
        <v>22</v>
      </c>
      <c r="B47" s="17"/>
      <c r="C47" s="17"/>
      <c r="D47" s="17"/>
      <c r="E47" s="17"/>
      <c r="F47" s="17"/>
      <c r="G47" s="18"/>
      <c r="H47" s="40">
        <f>SUM(H44:J46)</f>
        <v>448.60739999999998</v>
      </c>
      <c r="I47" s="12"/>
      <c r="J47" s="12"/>
    </row>
    <row r="48" spans="1:10" ht="15" customHeight="1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ht="15" customHeight="1" x14ac:dyDescent="0.3">
      <c r="A49" s="12" t="s">
        <v>47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3">
      <c r="A50" s="4">
        <v>2</v>
      </c>
      <c r="B50" s="13" t="s">
        <v>48</v>
      </c>
      <c r="C50" s="13"/>
      <c r="D50" s="13"/>
      <c r="E50" s="13"/>
      <c r="F50" s="13" t="s">
        <v>32</v>
      </c>
      <c r="G50" s="13"/>
      <c r="H50" s="13" t="s">
        <v>9</v>
      </c>
      <c r="I50" s="13"/>
      <c r="J50" s="13"/>
    </row>
    <row r="51" spans="1:10" ht="15" customHeight="1" x14ac:dyDescent="0.3">
      <c r="A51" s="2" t="s">
        <v>25</v>
      </c>
      <c r="B51" s="23" t="s">
        <v>26</v>
      </c>
      <c r="C51" s="24"/>
      <c r="D51" s="24"/>
      <c r="E51" s="24"/>
      <c r="F51" s="24"/>
      <c r="G51" s="25"/>
      <c r="H51" s="41">
        <f>H28</f>
        <v>292.58</v>
      </c>
      <c r="I51" s="41"/>
      <c r="J51" s="41"/>
    </row>
    <row r="52" spans="1:10" ht="15" customHeight="1" x14ac:dyDescent="0.3">
      <c r="A52" s="2" t="s">
        <v>30</v>
      </c>
      <c r="B52" s="14" t="s">
        <v>31</v>
      </c>
      <c r="C52" s="14"/>
      <c r="D52" s="14"/>
      <c r="E52" s="14"/>
      <c r="F52" s="14"/>
      <c r="G52" s="14"/>
      <c r="H52" s="41">
        <f>H40</f>
        <v>661.40271999999993</v>
      </c>
      <c r="I52" s="41"/>
      <c r="J52" s="41"/>
    </row>
    <row r="53" spans="1:10" ht="15" customHeight="1" x14ac:dyDescent="0.3">
      <c r="A53" s="2" t="s">
        <v>44</v>
      </c>
      <c r="B53" s="14" t="s">
        <v>45</v>
      </c>
      <c r="C53" s="14"/>
      <c r="D53" s="14"/>
      <c r="E53" s="14"/>
      <c r="F53" s="14"/>
      <c r="G53" s="14"/>
      <c r="H53" s="41">
        <f>H47</f>
        <v>448.60739999999998</v>
      </c>
      <c r="I53" s="41"/>
      <c r="J53" s="41"/>
    </row>
    <row r="54" spans="1:10" ht="15" customHeight="1" x14ac:dyDescent="0.3">
      <c r="A54" s="16" t="s">
        <v>22</v>
      </c>
      <c r="B54" s="17"/>
      <c r="C54" s="17"/>
      <c r="D54" s="17"/>
      <c r="E54" s="17"/>
      <c r="F54" s="17"/>
      <c r="G54" s="18"/>
      <c r="H54" s="19">
        <f>SUM(H51:J53)</f>
        <v>1402.5901199999998</v>
      </c>
      <c r="I54" s="19"/>
      <c r="J54" s="19"/>
    </row>
    <row r="55" spans="1:10" ht="1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5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" customHeight="1" x14ac:dyDescent="0.3">
      <c r="A57" s="12" t="s">
        <v>49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3">
      <c r="A58" s="4">
        <v>3</v>
      </c>
      <c r="B58" s="13" t="s">
        <v>50</v>
      </c>
      <c r="C58" s="13"/>
      <c r="D58" s="13"/>
      <c r="E58" s="13"/>
      <c r="F58" s="13"/>
      <c r="G58" s="13"/>
      <c r="H58" s="13" t="s">
        <v>9</v>
      </c>
      <c r="I58" s="13"/>
      <c r="J58" s="13"/>
    </row>
    <row r="59" spans="1:10" ht="15" customHeight="1" x14ac:dyDescent="0.3">
      <c r="A59" s="2" t="s">
        <v>10</v>
      </c>
      <c r="B59" s="14" t="s">
        <v>51</v>
      </c>
      <c r="C59" s="14"/>
      <c r="D59" s="14"/>
      <c r="E59" s="14"/>
      <c r="F59" s="14"/>
      <c r="G59" s="14"/>
      <c r="H59" s="45">
        <f>((H18+(H54-H40+H39))/12)</f>
        <v>199.14004999999997</v>
      </c>
      <c r="I59" s="44"/>
      <c r="J59" s="44"/>
    </row>
    <row r="60" spans="1:10" ht="15" customHeight="1" x14ac:dyDescent="0.3">
      <c r="A60" s="2" t="s">
        <v>12</v>
      </c>
      <c r="B60" s="14" t="s">
        <v>52</v>
      </c>
      <c r="C60" s="14"/>
      <c r="D60" s="14"/>
      <c r="E60" s="14"/>
      <c r="F60" s="14"/>
      <c r="G60" s="14"/>
      <c r="H60" s="43">
        <f>H39*50%</f>
        <v>71.891599999999997</v>
      </c>
      <c r="I60" s="44"/>
      <c r="J60" s="44"/>
    </row>
    <row r="61" spans="1:10" ht="15" customHeight="1" x14ac:dyDescent="0.3">
      <c r="A61" s="2" t="s">
        <v>15</v>
      </c>
      <c r="B61" s="14" t="s">
        <v>89</v>
      </c>
      <c r="C61" s="14"/>
      <c r="D61" s="14"/>
      <c r="E61" s="14"/>
      <c r="F61" s="14"/>
      <c r="G61" s="14"/>
      <c r="H61" s="43">
        <f>(H59+H60)*30%</f>
        <v>81.309494999999984</v>
      </c>
      <c r="I61" s="44"/>
      <c r="J61" s="44"/>
    </row>
    <row r="62" spans="1:10" ht="15" customHeight="1" x14ac:dyDescent="0.3">
      <c r="A62" s="2" t="s">
        <v>17</v>
      </c>
      <c r="B62" s="14" t="s">
        <v>53</v>
      </c>
      <c r="C62" s="14"/>
      <c r="D62" s="14"/>
      <c r="E62" s="14"/>
      <c r="F62" s="14"/>
      <c r="G62" s="14"/>
      <c r="H62" s="45">
        <f>(H18+H54)/12</f>
        <v>242.27500999999998</v>
      </c>
      <c r="I62" s="44"/>
      <c r="J62" s="44"/>
    </row>
    <row r="63" spans="1:10" ht="15" customHeight="1" x14ac:dyDescent="0.3">
      <c r="A63" s="2" t="s">
        <v>19</v>
      </c>
      <c r="B63" s="14" t="s">
        <v>54</v>
      </c>
      <c r="C63" s="14"/>
      <c r="D63" s="14"/>
      <c r="E63" s="14"/>
      <c r="F63" s="14"/>
      <c r="G63" s="14"/>
      <c r="H63" s="46">
        <f>H39*50%</f>
        <v>71.891599999999997</v>
      </c>
      <c r="I63" s="47"/>
      <c r="J63" s="47"/>
    </row>
    <row r="64" spans="1:10" ht="15" customHeight="1" x14ac:dyDescent="0.3">
      <c r="A64" s="2" t="s">
        <v>20</v>
      </c>
      <c r="B64" s="14" t="s">
        <v>90</v>
      </c>
      <c r="C64" s="14"/>
      <c r="D64" s="14"/>
      <c r="E64" s="14"/>
      <c r="F64" s="14"/>
      <c r="G64" s="14"/>
      <c r="H64" s="43">
        <f>(H62+H63)*20%</f>
        <v>62.833322000000003</v>
      </c>
      <c r="I64" s="44"/>
      <c r="J64" s="44"/>
    </row>
    <row r="65" spans="1:10" ht="15" customHeight="1" x14ac:dyDescent="0.3">
      <c r="A65" s="16" t="s">
        <v>22</v>
      </c>
      <c r="B65" s="17"/>
      <c r="C65" s="17"/>
      <c r="D65" s="17"/>
      <c r="E65" s="17"/>
      <c r="F65" s="17"/>
      <c r="G65" s="18"/>
      <c r="H65" s="19">
        <f>H61+H64</f>
        <v>144.14281699999998</v>
      </c>
      <c r="I65" s="19"/>
      <c r="J65" s="19"/>
    </row>
    <row r="66" spans="1:10" ht="1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5" customHeight="1" x14ac:dyDescent="0.3">
      <c r="A68" s="12" t="s">
        <v>55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3">
      <c r="A69" s="4">
        <v>4</v>
      </c>
      <c r="B69" s="13" t="s">
        <v>56</v>
      </c>
      <c r="C69" s="13"/>
      <c r="D69" s="13"/>
      <c r="E69" s="13"/>
      <c r="F69" s="13" t="s">
        <v>32</v>
      </c>
      <c r="G69" s="13"/>
      <c r="H69" s="13" t="s">
        <v>9</v>
      </c>
      <c r="I69" s="13"/>
      <c r="J69" s="13"/>
    </row>
    <row r="70" spans="1:10" ht="15" customHeight="1" x14ac:dyDescent="0.3">
      <c r="A70" s="2" t="s">
        <v>10</v>
      </c>
      <c r="B70" s="14" t="s">
        <v>57</v>
      </c>
      <c r="C70" s="14"/>
      <c r="D70" s="14"/>
      <c r="E70" s="14"/>
      <c r="F70" s="14"/>
      <c r="G70" s="14"/>
      <c r="H70" s="15">
        <f>H18/12</f>
        <v>125.3925</v>
      </c>
      <c r="I70" s="15"/>
      <c r="J70" s="15"/>
    </row>
    <row r="71" spans="1:10" ht="15" customHeight="1" x14ac:dyDescent="0.3">
      <c r="A71" s="2" t="s">
        <v>12</v>
      </c>
      <c r="B71" s="14" t="s">
        <v>58</v>
      </c>
      <c r="C71" s="14"/>
      <c r="D71" s="14"/>
      <c r="E71" s="14"/>
      <c r="F71" s="14"/>
      <c r="G71" s="14"/>
      <c r="H71" s="41">
        <v>77.72</v>
      </c>
      <c r="I71" s="41"/>
      <c r="J71" s="41"/>
    </row>
    <row r="72" spans="1:10" ht="15" customHeight="1" x14ac:dyDescent="0.3">
      <c r="A72" s="2" t="s">
        <v>15</v>
      </c>
      <c r="B72" s="14" t="s">
        <v>59</v>
      </c>
      <c r="C72" s="14"/>
      <c r="D72" s="14"/>
      <c r="E72" s="14"/>
      <c r="F72" s="14"/>
      <c r="G72" s="14"/>
      <c r="H72" s="15" t="s">
        <v>14</v>
      </c>
      <c r="I72" s="15"/>
      <c r="J72" s="15"/>
    </row>
    <row r="73" spans="1:10" ht="15" customHeight="1" x14ac:dyDescent="0.3">
      <c r="A73" s="2" t="s">
        <v>17</v>
      </c>
      <c r="B73" s="14" t="s">
        <v>60</v>
      </c>
      <c r="C73" s="14"/>
      <c r="D73" s="14"/>
      <c r="E73" s="14"/>
      <c r="F73" s="14"/>
      <c r="G73" s="14"/>
      <c r="H73" s="15" t="s">
        <v>14</v>
      </c>
      <c r="I73" s="15"/>
      <c r="J73" s="15"/>
    </row>
    <row r="74" spans="1:10" ht="15" customHeight="1" x14ac:dyDescent="0.3">
      <c r="A74" s="2" t="s">
        <v>19</v>
      </c>
      <c r="B74" s="14" t="s">
        <v>61</v>
      </c>
      <c r="C74" s="14"/>
      <c r="D74" s="14"/>
      <c r="E74" s="14"/>
      <c r="F74" s="14"/>
      <c r="G74" s="14"/>
      <c r="H74" s="15" t="s">
        <v>14</v>
      </c>
      <c r="I74" s="15"/>
      <c r="J74" s="15"/>
    </row>
    <row r="75" spans="1:10" ht="15" customHeight="1" x14ac:dyDescent="0.3">
      <c r="A75" s="2" t="s">
        <v>20</v>
      </c>
      <c r="B75" s="14" t="s">
        <v>21</v>
      </c>
      <c r="C75" s="14"/>
      <c r="D75" s="14"/>
      <c r="E75" s="14"/>
      <c r="F75" s="14"/>
      <c r="G75" s="14"/>
      <c r="H75" s="15" t="s">
        <v>14</v>
      </c>
      <c r="I75" s="15"/>
      <c r="J75" s="15"/>
    </row>
    <row r="76" spans="1:10" ht="15" customHeight="1" x14ac:dyDescent="0.3">
      <c r="A76" s="16" t="s">
        <v>22</v>
      </c>
      <c r="B76" s="17"/>
      <c r="C76" s="17"/>
      <c r="D76" s="17"/>
      <c r="E76" s="17"/>
      <c r="F76" s="17"/>
      <c r="G76" s="18"/>
      <c r="H76" s="40">
        <f>SUM(H70:J75)</f>
        <v>203.11250000000001</v>
      </c>
      <c r="I76" s="12"/>
      <c r="J76" s="12"/>
    </row>
    <row r="77" spans="1:10" ht="15" customHeight="1" x14ac:dyDescent="0.3">
      <c r="A77" s="2" t="s">
        <v>39</v>
      </c>
      <c r="B77" s="14" t="s">
        <v>62</v>
      </c>
      <c r="C77" s="14"/>
      <c r="D77" s="14"/>
      <c r="E77" s="14"/>
      <c r="F77" s="14"/>
      <c r="G77" s="14"/>
      <c r="H77" s="15">
        <f>H76*36.8%</f>
        <v>74.745400000000004</v>
      </c>
      <c r="I77" s="15"/>
      <c r="J77" s="15"/>
    </row>
    <row r="78" spans="1:10" ht="15" customHeight="1" x14ac:dyDescent="0.3">
      <c r="A78" s="16" t="s">
        <v>22</v>
      </c>
      <c r="B78" s="17"/>
      <c r="C78" s="17"/>
      <c r="D78" s="17"/>
      <c r="E78" s="17"/>
      <c r="F78" s="17"/>
      <c r="G78" s="18"/>
      <c r="H78" s="40">
        <f>SUM(H76:J77)</f>
        <v>277.85790000000003</v>
      </c>
      <c r="I78" s="12"/>
      <c r="J78" s="12"/>
    </row>
    <row r="79" spans="1:10" ht="1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1" x14ac:dyDescent="0.3">
      <c r="A81" s="16" t="s">
        <v>63</v>
      </c>
      <c r="B81" s="17"/>
      <c r="C81" s="17"/>
      <c r="D81" s="17"/>
      <c r="E81" s="17"/>
      <c r="F81" s="17"/>
      <c r="G81" s="17"/>
      <c r="H81" s="17"/>
      <c r="I81" s="17"/>
      <c r="J81" s="18"/>
    </row>
    <row r="82" spans="1:11" x14ac:dyDescent="0.3">
      <c r="A82" s="4">
        <v>5</v>
      </c>
      <c r="B82" s="13" t="s">
        <v>64</v>
      </c>
      <c r="C82" s="13"/>
      <c r="D82" s="13"/>
      <c r="E82" s="13"/>
      <c r="F82" s="13"/>
      <c r="G82" s="13"/>
      <c r="H82" s="13" t="s">
        <v>9</v>
      </c>
      <c r="I82" s="13"/>
      <c r="J82" s="13"/>
    </row>
    <row r="83" spans="1:11" x14ac:dyDescent="0.3">
      <c r="A83" s="2" t="s">
        <v>10</v>
      </c>
      <c r="B83" s="14" t="s">
        <v>65</v>
      </c>
      <c r="C83" s="14"/>
      <c r="D83" s="14"/>
      <c r="E83" s="14"/>
      <c r="F83" s="14"/>
      <c r="G83" s="14"/>
      <c r="H83" s="15" t="s">
        <v>14</v>
      </c>
      <c r="I83" s="15"/>
      <c r="J83" s="15"/>
    </row>
    <row r="84" spans="1:11" x14ac:dyDescent="0.3">
      <c r="A84" s="2" t="s">
        <v>12</v>
      </c>
      <c r="B84" s="14" t="s">
        <v>66</v>
      </c>
      <c r="C84" s="14"/>
      <c r="D84" s="14"/>
      <c r="E84" s="14"/>
      <c r="F84" s="14"/>
      <c r="G84" s="14"/>
      <c r="H84" s="15" t="s">
        <v>14</v>
      </c>
      <c r="I84" s="15"/>
      <c r="J84" s="15"/>
    </row>
    <row r="85" spans="1:11" x14ac:dyDescent="0.3">
      <c r="A85" s="2" t="s">
        <v>15</v>
      </c>
      <c r="B85" s="14" t="s">
        <v>67</v>
      </c>
      <c r="C85" s="14"/>
      <c r="D85" s="14"/>
      <c r="E85" s="14"/>
      <c r="F85" s="14"/>
      <c r="G85" s="14"/>
      <c r="H85" s="15" t="s">
        <v>14</v>
      </c>
      <c r="I85" s="15"/>
      <c r="J85" s="15"/>
    </row>
    <row r="86" spans="1:11" x14ac:dyDescent="0.3">
      <c r="A86" s="2" t="s">
        <v>17</v>
      </c>
      <c r="B86" s="14" t="s">
        <v>21</v>
      </c>
      <c r="C86" s="14"/>
      <c r="D86" s="14"/>
      <c r="E86" s="14"/>
      <c r="F86" s="14"/>
      <c r="G86" s="14"/>
      <c r="H86" s="15" t="s">
        <v>14</v>
      </c>
      <c r="I86" s="15"/>
      <c r="J86" s="15"/>
    </row>
    <row r="87" spans="1:11" x14ac:dyDescent="0.3">
      <c r="A87" s="16" t="s">
        <v>22</v>
      </c>
      <c r="B87" s="17"/>
      <c r="C87" s="17"/>
      <c r="D87" s="17"/>
      <c r="E87" s="17"/>
      <c r="F87" s="17"/>
      <c r="G87" s="18"/>
      <c r="H87" s="19">
        <f>SUM(H83:J86)</f>
        <v>0</v>
      </c>
      <c r="I87" s="19"/>
      <c r="J87" s="19"/>
      <c r="K87" s="9"/>
    </row>
    <row r="88" spans="1:11" x14ac:dyDescent="0.3"/>
    <row r="89" spans="1:11" x14ac:dyDescent="0.3"/>
    <row r="90" spans="1:11" x14ac:dyDescent="0.3">
      <c r="A90" s="12" t="s">
        <v>68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1" x14ac:dyDescent="0.3">
      <c r="A91" s="4">
        <v>6</v>
      </c>
      <c r="B91" s="13" t="s">
        <v>69</v>
      </c>
      <c r="C91" s="13"/>
      <c r="D91" s="13"/>
      <c r="E91" s="13"/>
      <c r="F91" s="13" t="s">
        <v>32</v>
      </c>
      <c r="G91" s="13"/>
      <c r="H91" s="13" t="s">
        <v>9</v>
      </c>
      <c r="I91" s="13"/>
      <c r="J91" s="13"/>
    </row>
    <row r="92" spans="1:11" x14ac:dyDescent="0.3">
      <c r="A92" s="2" t="s">
        <v>10</v>
      </c>
      <c r="B92" s="14" t="s">
        <v>70</v>
      </c>
      <c r="C92" s="14"/>
      <c r="D92" s="14"/>
      <c r="E92" s="14"/>
      <c r="F92" s="14"/>
      <c r="G92" s="14"/>
      <c r="H92" s="15">
        <f>(H18+H54+H65+H78+H87)*3%</f>
        <v>99.879025109999986</v>
      </c>
      <c r="I92" s="15"/>
      <c r="J92" s="15"/>
    </row>
    <row r="93" spans="1:11" x14ac:dyDescent="0.3">
      <c r="A93" s="2" t="s">
        <v>12</v>
      </c>
      <c r="B93" s="14" t="s">
        <v>71</v>
      </c>
      <c r="C93" s="14"/>
      <c r="D93" s="14"/>
      <c r="E93" s="14"/>
      <c r="F93" s="14"/>
      <c r="G93" s="14"/>
      <c r="H93" s="15">
        <f>(H18+H54+H65+H78+H87+H92)*6.79%</f>
        <v>232.841312637269</v>
      </c>
      <c r="I93" s="15"/>
      <c r="J93" s="15"/>
    </row>
    <row r="94" spans="1:11" x14ac:dyDescent="0.3">
      <c r="A94" s="2" t="s">
        <v>15</v>
      </c>
      <c r="B94" s="14" t="s">
        <v>72</v>
      </c>
      <c r="C94" s="14"/>
      <c r="D94" s="14"/>
      <c r="E94" s="14"/>
      <c r="F94" s="14"/>
      <c r="G94" s="14"/>
      <c r="H94" s="41">
        <f>((H18+H54+H65+H78+H87+H92+H93)/(1-0.1425))-(H18+H54+H65+H78+H87+H92+H93)</f>
        <v>608.55745469561043</v>
      </c>
      <c r="I94" s="41"/>
      <c r="J94" s="41"/>
    </row>
    <row r="95" spans="1:11" x14ac:dyDescent="0.3">
      <c r="A95" s="2"/>
      <c r="B95" s="14" t="s">
        <v>73</v>
      </c>
      <c r="C95" s="14"/>
      <c r="D95" s="14"/>
      <c r="E95" s="14"/>
      <c r="F95" s="14"/>
      <c r="G95" s="14"/>
      <c r="H95" s="15" t="s">
        <v>14</v>
      </c>
      <c r="I95" s="15"/>
      <c r="J95" s="15"/>
    </row>
    <row r="96" spans="1:11" x14ac:dyDescent="0.3">
      <c r="A96" s="2"/>
      <c r="B96" s="14" t="s">
        <v>74</v>
      </c>
      <c r="C96" s="14"/>
      <c r="D96" s="14"/>
      <c r="E96" s="14"/>
      <c r="F96" s="14"/>
      <c r="G96" s="14"/>
      <c r="H96" s="15" t="s">
        <v>14</v>
      </c>
      <c r="I96" s="15"/>
      <c r="J96" s="15"/>
    </row>
    <row r="97" spans="1:11" x14ac:dyDescent="0.3">
      <c r="A97" s="2"/>
      <c r="B97" s="14" t="s">
        <v>75</v>
      </c>
      <c r="C97" s="14"/>
      <c r="D97" s="14"/>
      <c r="E97" s="14"/>
      <c r="F97" s="14"/>
      <c r="G97" s="14"/>
      <c r="H97" s="15" t="s">
        <v>14</v>
      </c>
      <c r="I97" s="15"/>
      <c r="J97" s="15"/>
    </row>
    <row r="98" spans="1:11" x14ac:dyDescent="0.3">
      <c r="A98" s="16" t="s">
        <v>22</v>
      </c>
      <c r="B98" s="17"/>
      <c r="C98" s="17"/>
      <c r="D98" s="17"/>
      <c r="E98" s="17"/>
      <c r="F98" s="17"/>
      <c r="G98" s="18"/>
      <c r="H98" s="51">
        <f>SUM(H92:J97)</f>
        <v>941.27779244287944</v>
      </c>
      <c r="I98" s="12"/>
      <c r="J98" s="12"/>
    </row>
    <row r="99" spans="1:11" x14ac:dyDescent="0.3"/>
    <row r="100" spans="1:11" x14ac:dyDescent="0.3"/>
    <row r="101" spans="1:11" x14ac:dyDescent="0.3">
      <c r="A101" s="12" t="s">
        <v>76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1" x14ac:dyDescent="0.3">
      <c r="A102" s="20" t="s">
        <v>77</v>
      </c>
      <c r="B102" s="21"/>
      <c r="C102" s="21"/>
      <c r="D102" s="21"/>
      <c r="E102" s="21"/>
      <c r="F102" s="21"/>
      <c r="G102" s="22"/>
      <c r="H102" s="13" t="s">
        <v>9</v>
      </c>
      <c r="I102" s="13"/>
      <c r="J102" s="13"/>
    </row>
    <row r="103" spans="1:11" x14ac:dyDescent="0.3">
      <c r="A103" s="2" t="s">
        <v>10</v>
      </c>
      <c r="B103" s="14" t="s">
        <v>78</v>
      </c>
      <c r="C103" s="14"/>
      <c r="D103" s="14"/>
      <c r="E103" s="14"/>
      <c r="F103" s="14"/>
      <c r="G103" s="14"/>
      <c r="H103" s="15">
        <f>H18</f>
        <v>1504.71</v>
      </c>
      <c r="I103" s="15"/>
      <c r="J103" s="15"/>
    </row>
    <row r="104" spans="1:11" x14ac:dyDescent="0.3">
      <c r="A104" s="2" t="s">
        <v>12</v>
      </c>
      <c r="B104" s="14" t="s">
        <v>79</v>
      </c>
      <c r="C104" s="14"/>
      <c r="D104" s="14"/>
      <c r="E104" s="14"/>
      <c r="F104" s="14"/>
      <c r="G104" s="14"/>
      <c r="H104" s="15">
        <f>H54</f>
        <v>1402.5901199999998</v>
      </c>
      <c r="I104" s="15"/>
      <c r="J104" s="15"/>
    </row>
    <row r="105" spans="1:11" x14ac:dyDescent="0.3">
      <c r="A105" s="10" t="s">
        <v>15</v>
      </c>
      <c r="B105" s="48" t="s">
        <v>80</v>
      </c>
      <c r="C105" s="49"/>
      <c r="D105" s="49"/>
      <c r="E105" s="49"/>
      <c r="F105" s="49"/>
      <c r="G105" s="50"/>
      <c r="H105" s="15">
        <f>H65</f>
        <v>144.14281699999998</v>
      </c>
      <c r="I105" s="15"/>
      <c r="J105" s="15"/>
    </row>
    <row r="106" spans="1:11" x14ac:dyDescent="0.3">
      <c r="A106" s="10" t="s">
        <v>17</v>
      </c>
      <c r="B106" s="14" t="s">
        <v>81</v>
      </c>
      <c r="C106" s="14"/>
      <c r="D106" s="14"/>
      <c r="E106" s="14"/>
      <c r="F106" s="14"/>
      <c r="G106" s="14"/>
      <c r="H106" s="15">
        <f>H78</f>
        <v>277.85790000000003</v>
      </c>
      <c r="I106" s="15"/>
      <c r="J106" s="15"/>
    </row>
    <row r="107" spans="1:11" x14ac:dyDescent="0.3">
      <c r="A107" s="2" t="s">
        <v>19</v>
      </c>
      <c r="B107" s="14" t="s">
        <v>82</v>
      </c>
      <c r="C107" s="14"/>
      <c r="D107" s="14"/>
      <c r="E107" s="14"/>
      <c r="F107" s="14"/>
      <c r="G107" s="14"/>
      <c r="H107" s="15">
        <f>H87</f>
        <v>0</v>
      </c>
      <c r="I107" s="15"/>
      <c r="J107" s="15"/>
    </row>
    <row r="108" spans="1:11" x14ac:dyDescent="0.3">
      <c r="A108" s="2" t="s">
        <v>20</v>
      </c>
      <c r="B108" s="14" t="s">
        <v>83</v>
      </c>
      <c r="C108" s="14"/>
      <c r="D108" s="14"/>
      <c r="E108" s="14"/>
      <c r="F108" s="14"/>
      <c r="G108" s="14"/>
      <c r="H108" s="15">
        <f>H98</f>
        <v>941.27779244287944</v>
      </c>
      <c r="I108" s="15"/>
      <c r="J108" s="15"/>
    </row>
    <row r="109" spans="1:11" x14ac:dyDescent="0.3">
      <c r="A109" s="16" t="s">
        <v>84</v>
      </c>
      <c r="B109" s="17"/>
      <c r="C109" s="17"/>
      <c r="D109" s="17"/>
      <c r="E109" s="17"/>
      <c r="F109" s="17"/>
      <c r="G109" s="18"/>
      <c r="H109" s="40">
        <f>SUM(H103:J108)</f>
        <v>4270.578629442879</v>
      </c>
      <c r="I109" s="12"/>
      <c r="J109" s="12"/>
      <c r="K109" s="11"/>
    </row>
    <row r="110" spans="1:11" x14ac:dyDescent="0.3"/>
    <row r="111" spans="1:11" x14ac:dyDescent="0.3"/>
    <row r="112" spans="1:11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</sheetData>
  <mergeCells count="177">
    <mergeCell ref="A109:G109"/>
    <mergeCell ref="H109:J109"/>
    <mergeCell ref="B27:G27"/>
    <mergeCell ref="H27:J27"/>
    <mergeCell ref="B61:G61"/>
    <mergeCell ref="H61:J61"/>
    <mergeCell ref="B106:G106"/>
    <mergeCell ref="H106:J106"/>
    <mergeCell ref="B107:G107"/>
    <mergeCell ref="H107:J107"/>
    <mergeCell ref="B108:G108"/>
    <mergeCell ref="H108:J108"/>
    <mergeCell ref="B103:G103"/>
    <mergeCell ref="H103:J103"/>
    <mergeCell ref="B104:G104"/>
    <mergeCell ref="H104:J104"/>
    <mergeCell ref="B105:G105"/>
    <mergeCell ref="H105:J105"/>
    <mergeCell ref="B97:G97"/>
    <mergeCell ref="H97:J97"/>
    <mergeCell ref="A98:G98"/>
    <mergeCell ref="H98:J98"/>
    <mergeCell ref="A101:J101"/>
    <mergeCell ref="A102:G102"/>
    <mergeCell ref="H102:J102"/>
    <mergeCell ref="B94:G94"/>
    <mergeCell ref="H94:J94"/>
    <mergeCell ref="B95:G95"/>
    <mergeCell ref="H95:J95"/>
    <mergeCell ref="B96:G96"/>
    <mergeCell ref="H96:J96"/>
    <mergeCell ref="A90:J90"/>
    <mergeCell ref="B91:G91"/>
    <mergeCell ref="H91:J91"/>
    <mergeCell ref="B92:G92"/>
    <mergeCell ref="H92:J92"/>
    <mergeCell ref="B93:G93"/>
    <mergeCell ref="H93:J93"/>
    <mergeCell ref="B85:G85"/>
    <mergeCell ref="H85:J85"/>
    <mergeCell ref="B86:G86"/>
    <mergeCell ref="H86:J86"/>
    <mergeCell ref="A87:G87"/>
    <mergeCell ref="H87:J87"/>
    <mergeCell ref="A81:J81"/>
    <mergeCell ref="B82:G82"/>
    <mergeCell ref="H82:J82"/>
    <mergeCell ref="B83:G83"/>
    <mergeCell ref="H83:J83"/>
    <mergeCell ref="B84:G84"/>
    <mergeCell ref="H84:J84"/>
    <mergeCell ref="A76:G76"/>
    <mergeCell ref="H76:J76"/>
    <mergeCell ref="B77:G77"/>
    <mergeCell ref="H77:J77"/>
    <mergeCell ref="A78:G78"/>
    <mergeCell ref="H78:J78"/>
    <mergeCell ref="B73:G73"/>
    <mergeCell ref="H73:J73"/>
    <mergeCell ref="B74:G74"/>
    <mergeCell ref="H74:J74"/>
    <mergeCell ref="B75:G75"/>
    <mergeCell ref="H75:J75"/>
    <mergeCell ref="B70:G70"/>
    <mergeCell ref="H70:J70"/>
    <mergeCell ref="B71:G71"/>
    <mergeCell ref="H71:J71"/>
    <mergeCell ref="B72:G72"/>
    <mergeCell ref="H72:J72"/>
    <mergeCell ref="B64:G64"/>
    <mergeCell ref="H64:J64"/>
    <mergeCell ref="A65:G65"/>
    <mergeCell ref="H65:J65"/>
    <mergeCell ref="A68:J68"/>
    <mergeCell ref="B69:G69"/>
    <mergeCell ref="H69:J69"/>
    <mergeCell ref="B60:G60"/>
    <mergeCell ref="H60:J60"/>
    <mergeCell ref="B62:G62"/>
    <mergeCell ref="H62:J62"/>
    <mergeCell ref="B63:G63"/>
    <mergeCell ref="H63:J63"/>
    <mergeCell ref="A57:J57"/>
    <mergeCell ref="B58:G58"/>
    <mergeCell ref="H58:J58"/>
    <mergeCell ref="B59:G59"/>
    <mergeCell ref="H59:J59"/>
    <mergeCell ref="B52:G52"/>
    <mergeCell ref="H52:J52"/>
    <mergeCell ref="B53:G53"/>
    <mergeCell ref="H53:J53"/>
    <mergeCell ref="A54:G54"/>
    <mergeCell ref="H54:J54"/>
    <mergeCell ref="A48:J48"/>
    <mergeCell ref="A49:J49"/>
    <mergeCell ref="B50:G50"/>
    <mergeCell ref="H50:J50"/>
    <mergeCell ref="B51:G51"/>
    <mergeCell ref="H51:J51"/>
    <mergeCell ref="B46:G46"/>
    <mergeCell ref="H46:J46"/>
    <mergeCell ref="A47:G47"/>
    <mergeCell ref="H47:J47"/>
    <mergeCell ref="B43:G43"/>
    <mergeCell ref="H43:J43"/>
    <mergeCell ref="B44:G44"/>
    <mergeCell ref="H44:J44"/>
    <mergeCell ref="B45:G45"/>
    <mergeCell ref="H45:J45"/>
    <mergeCell ref="B39:E39"/>
    <mergeCell ref="F39:G39"/>
    <mergeCell ref="H39:J39"/>
    <mergeCell ref="A40:G40"/>
    <mergeCell ref="H40:J40"/>
    <mergeCell ref="A42:J42"/>
    <mergeCell ref="B37:E37"/>
    <mergeCell ref="F37:G37"/>
    <mergeCell ref="H37:J37"/>
    <mergeCell ref="B38:E38"/>
    <mergeCell ref="F38:G38"/>
    <mergeCell ref="H38:J38"/>
    <mergeCell ref="B35:E35"/>
    <mergeCell ref="F35:G35"/>
    <mergeCell ref="H35:J35"/>
    <mergeCell ref="B36:E36"/>
    <mergeCell ref="F36:G36"/>
    <mergeCell ref="H36:J36"/>
    <mergeCell ref="B33:E33"/>
    <mergeCell ref="F33:G33"/>
    <mergeCell ref="H33:J33"/>
    <mergeCell ref="B34:E34"/>
    <mergeCell ref="F34:G34"/>
    <mergeCell ref="H34:J34"/>
    <mergeCell ref="A30:J30"/>
    <mergeCell ref="B31:E31"/>
    <mergeCell ref="F31:G31"/>
    <mergeCell ref="H31:J31"/>
    <mergeCell ref="B32:E32"/>
    <mergeCell ref="F32:G32"/>
    <mergeCell ref="H32:J32"/>
    <mergeCell ref="B25:G25"/>
    <mergeCell ref="H25:J25"/>
    <mergeCell ref="B26:G26"/>
    <mergeCell ref="H26:J26"/>
    <mergeCell ref="A28:G28"/>
    <mergeCell ref="H28:J28"/>
    <mergeCell ref="A18:G18"/>
    <mergeCell ref="H18:J18"/>
    <mergeCell ref="A21:J21"/>
    <mergeCell ref="A23:J23"/>
    <mergeCell ref="B24:G24"/>
    <mergeCell ref="H24:J24"/>
    <mergeCell ref="B15:G15"/>
    <mergeCell ref="H15:J15"/>
    <mergeCell ref="B16:G16"/>
    <mergeCell ref="H16:J16"/>
    <mergeCell ref="B17:G17"/>
    <mergeCell ref="H17:J17"/>
    <mergeCell ref="B14:G14"/>
    <mergeCell ref="H14:J14"/>
    <mergeCell ref="B6:G6"/>
    <mergeCell ref="H6:J6"/>
    <mergeCell ref="B7:G7"/>
    <mergeCell ref="H7:J7"/>
    <mergeCell ref="A10:J10"/>
    <mergeCell ref="B11:G11"/>
    <mergeCell ref="H11:J11"/>
    <mergeCell ref="A1:J1"/>
    <mergeCell ref="A3:J3"/>
    <mergeCell ref="B4:G4"/>
    <mergeCell ref="H4:J4"/>
    <mergeCell ref="B5:G5"/>
    <mergeCell ref="H5:J5"/>
    <mergeCell ref="B12:G12"/>
    <mergeCell ref="H12:J12"/>
    <mergeCell ref="B13:G13"/>
    <mergeCell ref="H13:J13"/>
  </mergeCells>
  <pageMargins left="0.511811024" right="0.511811024" top="0.78740157499999996" bottom="0.78740157499999996" header="0.31496062000000002" footer="0.31496062000000002"/>
  <pageSetup paperSize="9" scale="86" fitToHeight="0" orientation="portrait" r:id="rId1"/>
  <headerFooter>
    <oddFooter>&amp;C&amp;"Trebuchet MS,Negrito"&amp;10Página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Arquivador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Caixeta Arantes</dc:creator>
  <cp:lastModifiedBy>Heitor Caixeta Arantes</cp:lastModifiedBy>
  <dcterms:created xsi:type="dcterms:W3CDTF">2021-11-18T17:53:30Z</dcterms:created>
  <dcterms:modified xsi:type="dcterms:W3CDTF">2022-10-07T19:12:46Z</dcterms:modified>
</cp:coreProperties>
</file>